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https://imid365-my.sharepoint.com/personal/dorpiasecka_imid_med_pl/Documents/2022_ST_konkursy/"/>
    </mc:Choice>
  </mc:AlternateContent>
  <xr:revisionPtr revIDLastSave="0" documentId="8_{2BA5C112-1656-4448-A1CD-4E7EFC0DBD4B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Zmiany" sheetId="9" state="hidden" r:id="rId1"/>
    <sheet name="Arkusz1" sheetId="2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25" l="1"/>
  <c r="C9" i="25"/>
  <c r="L16" i="25" l="1"/>
  <c r="J16" i="25"/>
  <c r="H16" i="25"/>
  <c r="L9" i="25"/>
  <c r="J9" i="25"/>
  <c r="H9" i="25"/>
  <c r="M16" i="25" l="1"/>
  <c r="N16" i="25" s="1"/>
  <c r="O16" i="25" s="1"/>
  <c r="M9" i="25"/>
  <c r="N9" i="25" s="1"/>
  <c r="F21" i="25" l="1"/>
  <c r="O9" i="25"/>
  <c r="G21" i="25" s="1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</calcChain>
</file>

<file path=xl/sharedStrings.xml><?xml version="1.0" encoding="utf-8"?>
<sst xmlns="http://schemas.openxmlformats.org/spreadsheetml/2006/main" count="114" uniqueCount="81">
  <si>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</si>
  <si>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</si>
  <si>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</si>
  <si>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</si>
  <si>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</si>
  <si>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</si>
  <si>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</si>
  <si>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</si>
  <si>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</si>
  <si>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</si>
  <si>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</si>
  <si>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</si>
  <si>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</si>
  <si>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</si>
  <si>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</si>
  <si>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</si>
  <si>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</si>
  <si>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</si>
  <si>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</si>
  <si>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</si>
  <si>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</si>
  <si>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</si>
  <si>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</si>
  <si>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</si>
  <si>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</si>
  <si>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</si>
  <si>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</si>
  <si>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</si>
  <si>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</si>
  <si>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</si>
  <si>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</si>
  <si>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</si>
  <si>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</si>
  <si>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</si>
  <si>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</si>
  <si>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</si>
  <si>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</si>
  <si>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</si>
  <si>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</si>
  <si>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</si>
  <si>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</si>
  <si>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</si>
  <si>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</si>
  <si>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</si>
  <si>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</si>
  <si>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</si>
  <si>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</si>
  <si>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</si>
  <si>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Grupa taryfowa</t>
  </si>
  <si>
    <t>Liczba miesięcy</t>
  </si>
  <si>
    <t>Liczba dni</t>
  </si>
  <si>
    <t>Cena za gaz (zł netto)</t>
  </si>
  <si>
    <t>Moc umowna
(kWh/h)</t>
  </si>
  <si>
    <t>Abonament 
(zł/m-c)</t>
  </si>
  <si>
    <t>Stawka opłaty stałej 
(zł/(kWh/h) za h)</t>
  </si>
  <si>
    <t>Stawka opłaty zmiennej 
(zł/kWh)</t>
  </si>
  <si>
    <t>(kol. 8 
+ kol. 13)</t>
  </si>
  <si>
    <t>(kol. 14 + podatek VAT)</t>
  </si>
  <si>
    <t>Szacunkowe zapotrzebowanie na gaz 
(kWh)</t>
  </si>
  <si>
    <t>Cena jednostkowa za gaz
(zł/kWh)</t>
  </si>
  <si>
    <t>Razem (zł)
(kol. 3 × kol. 6) + (kol. 4 × kol. 7)</t>
  </si>
  <si>
    <t>Cena za usługę dystrybucyjną (zł netto)</t>
  </si>
  <si>
    <t>Cena oferty netto 
(zł)</t>
  </si>
  <si>
    <t>Cena oferty brutto 
(zł)</t>
  </si>
  <si>
    <t>Razem opłata stała (zł)
(kol. 2 × kol. 5 × 24 h × kol. 9)</t>
  </si>
  <si>
    <t>Razem opłata zmienna (zł)
(kol. 3 × kol. 11)</t>
  </si>
  <si>
    <t>Razem usługa dystrybucyjna (zł)
(kol. 10 + kol. 12)</t>
  </si>
  <si>
    <t>Tabele asortymentowo-cenowe</t>
  </si>
  <si>
    <t>Przyłącze gazowe 1</t>
  </si>
  <si>
    <t>Przyłącze gazowe 2</t>
  </si>
  <si>
    <t>W-5</t>
  </si>
  <si>
    <t>SUMA:</t>
  </si>
  <si>
    <t xml:space="preserve">  ____________________________________</t>
  </si>
  <si>
    <t xml:space="preserve">Załącznik nr 2 </t>
  </si>
  <si>
    <t>PL 0031953576</t>
  </si>
  <si>
    <t>PL 0031944396</t>
  </si>
  <si>
    <t xml:space="preserve"> zł Brutto</t>
  </si>
  <si>
    <t>zł Netto</t>
  </si>
  <si>
    <t>Razem</t>
  </si>
  <si>
    <t>Pieczęć i podpis osoby umocowanej  do reprezentowania Wykonawcy</t>
  </si>
  <si>
    <t>A/DZI/ST.222.11.2022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</si>
</sst>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#,##0.0"/>
  </numFmts>
  <fonts count="1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2"/>
      <name val="Tahoma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0" fillId="0" borderId="1" xfId="0" applyBorder="1"/>
    <xf numFmtId="0" fontId="7" fillId="0" borderId="1" xfId="0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2" fillId="0" borderId="0" xfId="0" applyFont="1"/>
    <xf numFmtId="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</cellXfs>
  <cellStyles count="6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  <cellStyle name="Normalny 6" xfId="5" xr:uid="{00000000-0005-0000-0000-000005000000}"/>
  </cellStyles>
  <dxfs count="0"/>
  <tableStyles count="0" defaultTableStyle="TableStyleMedium9" defaultPivotStyle="PivotStyleLight16"/>
  <colors>
    <mruColors>
      <color rgb="FFC4DE2A"/>
      <color rgb="FF39A1CF"/>
      <color rgb="FFD4344B"/>
      <color rgb="FFBFD731"/>
      <color rgb="FF33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ColWidth="9.109375" defaultRowHeight="13.2"/>
  <cols>
    <col min="1" max="1" width="11.109375" style="1" customWidth="1"/>
    <col min="2" max="2" width="18.88671875" style="1" bestFit="1" customWidth="1"/>
    <col min="3" max="3" width="26.33203125" style="1" customWidth="1"/>
    <col min="4" max="4" width="20.5546875" style="1" customWidth="1"/>
    <col min="5" max="5" width="25" style="1" customWidth="1"/>
    <col min="6" max="6" width="11.5546875" style="1" bestFit="1" customWidth="1"/>
    <col min="7" max="7" width="16.44140625" style="1" customWidth="1"/>
    <col min="8" max="8" width="20.33203125" style="1" customWidth="1"/>
    <col min="9" max="10" width="29.6640625" style="1" customWidth="1"/>
    <col min="11" max="11" width="22.6640625" style="1" customWidth="1"/>
    <col min="12" max="12" width="20.88671875" style="1" bestFit="1" customWidth="1"/>
    <col min="13" max="16384" width="9.10937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0.799999999999997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0.399999999999999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0.399999999999999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0.399999999999999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0.399999999999999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66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6.4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6.4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9.6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9.6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6.4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9.6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1"/>
  <sheetViews>
    <sheetView tabSelected="1" topLeftCell="A7" workbookViewId="0">
      <selection activeCell="G21" sqref="G21"/>
    </sheetView>
  </sheetViews>
  <sheetFormatPr defaultRowHeight="13.2"/>
  <cols>
    <col min="1" max="1" width="8.44140625" customWidth="1"/>
    <col min="2" max="2" width="8.88671875" customWidth="1"/>
    <col min="3" max="3" width="12.6640625" bestFit="1" customWidth="1"/>
    <col min="4" max="4" width="9.109375" customWidth="1"/>
    <col min="5" max="5" width="6.88671875" customWidth="1"/>
    <col min="6" max="6" width="12.109375" customWidth="1"/>
    <col min="7" max="7" width="11.5546875" customWidth="1"/>
    <col min="8" max="8" width="14" customWidth="1"/>
    <col min="9" max="9" width="10.5546875" bestFit="1" customWidth="1"/>
    <col min="12" max="12" width="10.109375" bestFit="1" customWidth="1"/>
    <col min="13" max="13" width="13.6640625" customWidth="1"/>
    <col min="14" max="14" width="12.6640625" customWidth="1"/>
    <col min="15" max="15" width="13" customWidth="1"/>
  </cols>
  <sheetData>
    <row r="1" spans="1:15">
      <c r="A1" s="50" t="s">
        <v>80</v>
      </c>
      <c r="B1" s="50"/>
      <c r="C1" s="50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 t="s">
        <v>73</v>
      </c>
    </row>
    <row r="2" spans="1:15">
      <c r="A2" s="50" t="s">
        <v>67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>
      <c r="A4" s="26" t="s">
        <v>68</v>
      </c>
      <c r="B4" s="26"/>
      <c r="C4" s="26"/>
      <c r="D4" s="51" t="s">
        <v>74</v>
      </c>
      <c r="E4" s="51"/>
      <c r="F4" s="51"/>
      <c r="G4" s="26"/>
      <c r="H4" s="26"/>
      <c r="I4" s="26"/>
      <c r="J4" s="26"/>
      <c r="K4" s="26"/>
      <c r="L4" s="26"/>
      <c r="M4" s="26"/>
      <c r="N4" s="26"/>
      <c r="O4" s="26"/>
    </row>
    <row r="5" spans="1: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39.6">
      <c r="A6" s="44" t="s">
        <v>48</v>
      </c>
      <c r="B6" s="44" t="s">
        <v>52</v>
      </c>
      <c r="C6" s="45" t="s">
        <v>58</v>
      </c>
      <c r="D6" s="44" t="s">
        <v>49</v>
      </c>
      <c r="E6" s="44" t="s">
        <v>50</v>
      </c>
      <c r="F6" s="42" t="s">
        <v>51</v>
      </c>
      <c r="G6" s="42"/>
      <c r="H6" s="42"/>
      <c r="I6" s="42" t="s">
        <v>61</v>
      </c>
      <c r="J6" s="42"/>
      <c r="K6" s="42"/>
      <c r="L6" s="42"/>
      <c r="M6" s="42"/>
      <c r="N6" s="23" t="s">
        <v>62</v>
      </c>
      <c r="O6" s="23" t="s">
        <v>63</v>
      </c>
    </row>
    <row r="7" spans="1:15" ht="92.4">
      <c r="A7" s="44"/>
      <c r="B7" s="44"/>
      <c r="C7" s="45"/>
      <c r="D7" s="44"/>
      <c r="E7" s="44"/>
      <c r="F7" s="25" t="s">
        <v>59</v>
      </c>
      <c r="G7" s="25" t="s">
        <v>53</v>
      </c>
      <c r="H7" s="25" t="s">
        <v>60</v>
      </c>
      <c r="I7" s="37" t="s">
        <v>54</v>
      </c>
      <c r="J7" s="25" t="s">
        <v>64</v>
      </c>
      <c r="K7" s="25" t="s">
        <v>55</v>
      </c>
      <c r="L7" s="25" t="s">
        <v>65</v>
      </c>
      <c r="M7" s="25" t="s">
        <v>66</v>
      </c>
      <c r="N7" s="25" t="s">
        <v>56</v>
      </c>
      <c r="O7" s="25" t="s">
        <v>57</v>
      </c>
    </row>
    <row r="8" spans="1:15">
      <c r="A8" s="24" t="str">
        <f>"-1-"</f>
        <v>-1-</v>
      </c>
      <c r="B8" s="24" t="str">
        <f>"-2-"</f>
        <v>-2-</v>
      </c>
      <c r="C8" s="24" t="str">
        <f>"-3-"</f>
        <v>-3-</v>
      </c>
      <c r="D8" s="24" t="str">
        <f>"-4-"</f>
        <v>-4-</v>
      </c>
      <c r="E8" s="24" t="str">
        <f>"-5-"</f>
        <v>-5-</v>
      </c>
      <c r="F8" s="24" t="str">
        <f>"-6-"</f>
        <v>-6-</v>
      </c>
      <c r="G8" s="24" t="str">
        <f>"-7-"</f>
        <v>-7-</v>
      </c>
      <c r="H8" s="24" t="str">
        <f>"-8-"</f>
        <v>-8-</v>
      </c>
      <c r="I8" s="24" t="str">
        <f>"-9-"</f>
        <v>-9-</v>
      </c>
      <c r="J8" s="24" t="str">
        <f>"-10-"</f>
        <v>-10-</v>
      </c>
      <c r="K8" s="24" t="str">
        <f>"-11-"</f>
        <v>-11-</v>
      </c>
      <c r="L8" s="24" t="str">
        <f>"-12-"</f>
        <v>-12-</v>
      </c>
      <c r="M8" s="24" t="str">
        <f>"-13-"</f>
        <v>-13-</v>
      </c>
      <c r="N8" s="24" t="str">
        <f>"-14-"</f>
        <v>-14-</v>
      </c>
      <c r="O8" s="24" t="str">
        <f>"-15-"</f>
        <v>-15-</v>
      </c>
    </row>
    <row r="9" spans="1:15">
      <c r="A9" s="18" t="s">
        <v>70</v>
      </c>
      <c r="B9" s="19">
        <v>427</v>
      </c>
      <c r="C9" s="20">
        <f>0.5*43450*11.235</f>
        <v>244080.375</v>
      </c>
      <c r="D9" s="20">
        <v>6</v>
      </c>
      <c r="E9" s="20">
        <v>184</v>
      </c>
      <c r="F9" s="35"/>
      <c r="G9" s="34"/>
      <c r="H9" s="21">
        <f>(C9*F9)+(D9*G9)</f>
        <v>0</v>
      </c>
      <c r="I9" s="35"/>
      <c r="J9" s="21">
        <f>(B9*E9*24*I9)</f>
        <v>0</v>
      </c>
      <c r="K9" s="35"/>
      <c r="L9" s="21">
        <f>C9*K9</f>
        <v>0</v>
      </c>
      <c r="M9" s="21">
        <f>J9+L9</f>
        <v>0</v>
      </c>
      <c r="N9" s="22">
        <f>H9+M9</f>
        <v>0</v>
      </c>
      <c r="O9" s="22">
        <f>N9*1.23</f>
        <v>0</v>
      </c>
    </row>
    <row r="11" spans="1:15">
      <c r="A11" s="29" t="s">
        <v>69</v>
      </c>
      <c r="D11" s="41" t="s">
        <v>75</v>
      </c>
      <c r="E11" s="41"/>
      <c r="F11" s="41"/>
    </row>
    <row r="13" spans="1:15" ht="39.6">
      <c r="A13" s="44" t="s">
        <v>48</v>
      </c>
      <c r="B13" s="44" t="s">
        <v>52</v>
      </c>
      <c r="C13" s="45" t="s">
        <v>58</v>
      </c>
      <c r="D13" s="44" t="s">
        <v>49</v>
      </c>
      <c r="E13" s="44" t="s">
        <v>50</v>
      </c>
      <c r="F13" s="42" t="s">
        <v>51</v>
      </c>
      <c r="G13" s="42"/>
      <c r="H13" s="42"/>
      <c r="I13" s="42" t="s">
        <v>61</v>
      </c>
      <c r="J13" s="42"/>
      <c r="K13" s="42"/>
      <c r="L13" s="42"/>
      <c r="M13" s="42"/>
      <c r="N13" s="23" t="s">
        <v>62</v>
      </c>
      <c r="O13" s="23" t="s">
        <v>63</v>
      </c>
    </row>
    <row r="14" spans="1:15" ht="92.4">
      <c r="A14" s="44"/>
      <c r="B14" s="44"/>
      <c r="C14" s="45"/>
      <c r="D14" s="44"/>
      <c r="E14" s="44"/>
      <c r="F14" s="28" t="s">
        <v>59</v>
      </c>
      <c r="G14" s="28" t="s">
        <v>53</v>
      </c>
      <c r="H14" s="28" t="s">
        <v>60</v>
      </c>
      <c r="I14" s="37" t="s">
        <v>54</v>
      </c>
      <c r="J14" s="28" t="s">
        <v>64</v>
      </c>
      <c r="K14" s="28" t="s">
        <v>55</v>
      </c>
      <c r="L14" s="28" t="s">
        <v>65</v>
      </c>
      <c r="M14" s="28" t="s">
        <v>66</v>
      </c>
      <c r="N14" s="28" t="s">
        <v>56</v>
      </c>
      <c r="O14" s="28" t="s">
        <v>57</v>
      </c>
    </row>
    <row r="15" spans="1:15">
      <c r="A15" s="24" t="str">
        <f>"-1-"</f>
        <v>-1-</v>
      </c>
      <c r="B15" s="24" t="str">
        <f>"-2-"</f>
        <v>-2-</v>
      </c>
      <c r="C15" s="24" t="str">
        <f>"-3-"</f>
        <v>-3-</v>
      </c>
      <c r="D15" s="24" t="str">
        <f>"-4-"</f>
        <v>-4-</v>
      </c>
      <c r="E15" s="24" t="str">
        <f>"-5-"</f>
        <v>-5-</v>
      </c>
      <c r="F15" s="24" t="str">
        <f>"-6-"</f>
        <v>-6-</v>
      </c>
      <c r="G15" s="24" t="str">
        <f>"-7-"</f>
        <v>-7-</v>
      </c>
      <c r="H15" s="24" t="str">
        <f>"-8-"</f>
        <v>-8-</v>
      </c>
      <c r="I15" s="24" t="str">
        <f>"-9-"</f>
        <v>-9-</v>
      </c>
      <c r="J15" s="24" t="str">
        <f>"-10-"</f>
        <v>-10-</v>
      </c>
      <c r="K15" s="24" t="str">
        <f>"-11-"</f>
        <v>-11-</v>
      </c>
      <c r="L15" s="24" t="str">
        <f>"-12-"</f>
        <v>-12-</v>
      </c>
      <c r="M15" s="24" t="str">
        <f>"-13-"</f>
        <v>-13-</v>
      </c>
      <c r="N15" s="24" t="str">
        <f>"-14-"</f>
        <v>-14-</v>
      </c>
      <c r="O15" s="24" t="str">
        <f>"-15-"</f>
        <v>-15-</v>
      </c>
    </row>
    <row r="16" spans="1:15">
      <c r="A16" s="18" t="s">
        <v>70</v>
      </c>
      <c r="B16" s="19">
        <v>252</v>
      </c>
      <c r="C16" s="20">
        <f>0.5*37900*11.235</f>
        <v>212903.25</v>
      </c>
      <c r="D16" s="20">
        <v>6</v>
      </c>
      <c r="E16" s="20">
        <v>184</v>
      </c>
      <c r="F16" s="35"/>
      <c r="G16" s="34"/>
      <c r="H16" s="21">
        <f>(C16*F16)+(D16*G16)</f>
        <v>0</v>
      </c>
      <c r="I16" s="35"/>
      <c r="J16" s="21">
        <f>(B16*E16)*24*I16</f>
        <v>0</v>
      </c>
      <c r="K16" s="35"/>
      <c r="L16" s="21">
        <f>C16*K16</f>
        <v>0</v>
      </c>
      <c r="M16" s="21">
        <f>J16+L16</f>
        <v>0</v>
      </c>
      <c r="N16" s="22">
        <f>H16+M16</f>
        <v>0</v>
      </c>
      <c r="O16" s="22">
        <f>N16*1.23</f>
        <v>0</v>
      </c>
    </row>
    <row r="17" spans="4:15">
      <c r="M17" s="31" t="s">
        <v>71</v>
      </c>
      <c r="N17" s="30"/>
      <c r="O17" s="30"/>
    </row>
    <row r="20" spans="4:15" ht="15">
      <c r="D20" s="48"/>
      <c r="E20" s="49"/>
      <c r="F20" s="38" t="s">
        <v>77</v>
      </c>
      <c r="G20" s="39" t="s">
        <v>76</v>
      </c>
      <c r="L20" s="33" t="s">
        <v>72</v>
      </c>
      <c r="M20" s="32"/>
      <c r="N20" s="32"/>
    </row>
    <row r="21" spans="4:15" ht="28.5" customHeight="1">
      <c r="D21" s="46" t="s">
        <v>78</v>
      </c>
      <c r="E21" s="47"/>
      <c r="F21" s="40">
        <f>N9+N16</f>
        <v>0</v>
      </c>
      <c r="G21" s="40">
        <f>O9+O16</f>
        <v>0</v>
      </c>
      <c r="I21" s="36"/>
      <c r="L21" s="43" t="s">
        <v>79</v>
      </c>
      <c r="M21" s="43"/>
      <c r="N21" s="43"/>
      <c r="O21" s="43"/>
    </row>
  </sheetData>
  <protectedRanges>
    <protectedRange sqref="G9 G16" name="Rozstęp2"/>
    <protectedRange sqref="F9 F16" name="Rozstęp1"/>
  </protectedRanges>
  <mergeCells count="21">
    <mergeCell ref="A1:C1"/>
    <mergeCell ref="A2:O2"/>
    <mergeCell ref="F6:H6"/>
    <mergeCell ref="I6:M6"/>
    <mergeCell ref="A6:A7"/>
    <mergeCell ref="B6:B7"/>
    <mergeCell ref="C6:C7"/>
    <mergeCell ref="D6:D7"/>
    <mergeCell ref="E6:E7"/>
    <mergeCell ref="D4:F4"/>
    <mergeCell ref="D11:F11"/>
    <mergeCell ref="F13:H13"/>
    <mergeCell ref="I13:M13"/>
    <mergeCell ref="L21:O21"/>
    <mergeCell ref="A13:A14"/>
    <mergeCell ref="B13:B14"/>
    <mergeCell ref="C13:C14"/>
    <mergeCell ref="D13:D14"/>
    <mergeCell ref="E13:E14"/>
    <mergeCell ref="D21:E21"/>
    <mergeCell ref="D20:E20"/>
  </mergeCells>
  <printOptions horizontalCentered="1"/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Zmiany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Dorota Piasecka</cp:lastModifiedBy>
  <cp:lastPrinted>2022-03-28T08:26:12Z</cp:lastPrinted>
  <dcterms:created xsi:type="dcterms:W3CDTF">2010-01-11T11:46:38Z</dcterms:created>
  <dcterms:modified xsi:type="dcterms:W3CDTF">2022-03-28T08:28:13Z</dcterms:modified>
</cp:coreProperties>
</file>